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45" windowWidth="10155" windowHeight="84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8" i="1" l="1"/>
  <c r="D32" i="1"/>
  <c r="D33" i="1"/>
  <c r="F19" i="1"/>
  <c r="B14" i="1"/>
  <c r="F16" i="1"/>
  <c r="B24" i="1" s="1"/>
  <c r="B26" i="1" s="1"/>
  <c r="B16" i="1"/>
  <c r="B12" i="1"/>
  <c r="B28" i="1" l="1"/>
  <c r="F26" i="1" s="1"/>
  <c r="B33" i="1"/>
  <c r="F24" i="1" l="1"/>
  <c r="F25" i="1" s="1"/>
  <c r="F28" i="1" l="1"/>
  <c r="F30" i="1" s="1"/>
  <c r="F32" i="1" s="1"/>
  <c r="F33" i="1" l="1"/>
</calcChain>
</file>

<file path=xl/sharedStrings.xml><?xml version="1.0" encoding="utf-8"?>
<sst xmlns="http://schemas.openxmlformats.org/spreadsheetml/2006/main" count="42" uniqueCount="41">
  <si>
    <t xml:space="preserve"> Meses a Financiar</t>
  </si>
  <si>
    <t>% Enganche</t>
  </si>
  <si>
    <t>Tasa anual de Financiamiento</t>
  </si>
  <si>
    <t>Precio de venta automóvil</t>
  </si>
  <si>
    <t>Meses a Financiar</t>
  </si>
  <si>
    <t>Saldo a Financiar</t>
  </si>
  <si>
    <t>Registro de Contrato</t>
  </si>
  <si>
    <t>Apertura de Crédito</t>
  </si>
  <si>
    <t>Cantidad</t>
  </si>
  <si>
    <t>Porcentaje   (%)</t>
  </si>
  <si>
    <t>ENGANCHE EN PORCENTAJE (%):</t>
  </si>
  <si>
    <t>ENGANCHE EN CANTIDAD  ($):</t>
  </si>
  <si>
    <t>Cantidad     ($)</t>
  </si>
  <si>
    <t>Porcentaje  (%)</t>
  </si>
  <si>
    <t>Intereses por Financiamiento</t>
  </si>
  <si>
    <t>Iva de Intereses</t>
  </si>
  <si>
    <t>Iva de Gastos</t>
  </si>
  <si>
    <t>Importe total de Financiamiento</t>
  </si>
  <si>
    <t>Total Saldo a Financiar</t>
  </si>
  <si>
    <t>Pagares</t>
  </si>
  <si>
    <t>Total a Financiar</t>
  </si>
  <si>
    <t>Pagaré</t>
  </si>
  <si>
    <t>$  Enganche</t>
  </si>
  <si>
    <t>LUCERO MONTOYA GUARDIOLA</t>
  </si>
  <si>
    <t>DESCRIPCION DEL AUTOMOVIL</t>
  </si>
  <si>
    <t>MARCA</t>
  </si>
  <si>
    <t>TIPO</t>
  </si>
  <si>
    <t>AÑO</t>
  </si>
  <si>
    <t>COLOR</t>
  </si>
  <si>
    <t>INV</t>
  </si>
  <si>
    <t>NOMBRE DEL CLIENTE</t>
  </si>
  <si>
    <t>Esperemos servirle, quedamos a sus órdenes para cualquier duda o aclaración.</t>
  </si>
  <si>
    <t>EJECUTIVO DE VENTAS</t>
  </si>
  <si>
    <t>MONTOYA AUTOMOTRIZ, S.A. DE C.V.</t>
  </si>
  <si>
    <t>212-16-30, 214-07-28.</t>
  </si>
  <si>
    <t>Automóvil a cuenta     ($)</t>
  </si>
  <si>
    <t>Enganche + Automóvil a Cta.</t>
  </si>
  <si>
    <t xml:space="preserve">VW </t>
  </si>
  <si>
    <t>GOL</t>
  </si>
  <si>
    <t>BLANCO</t>
  </si>
  <si>
    <t>98/UA/12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</si>
</sst>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9" fontId="0" fillId="0" borderId="0" xfId="0" applyNumberFormat="1"/>
    <xf numFmtId="0" fontId="4" fillId="0" borderId="0" xfId="0" applyFont="1"/>
    <xf numFmtId="0" fontId="0" fillId="0" borderId="0" xfId="0" applyFill="1"/>
    <xf numFmtId="9" fontId="0" fillId="0" borderId="0" xfId="0" applyNumberFormat="1" applyFill="1"/>
    <xf numFmtId="4" fontId="0" fillId="0" borderId="0" xfId="0" applyNumberFormat="1" applyFill="1"/>
    <xf numFmtId="4" fontId="4" fillId="0" borderId="0" xfId="0" applyNumberFormat="1" applyFont="1" applyFill="1"/>
    <xf numFmtId="4" fontId="0" fillId="0" borderId="0" xfId="0" applyNumberFormat="1" applyFill="1" applyBorder="1"/>
    <xf numFmtId="0" fontId="0" fillId="0" borderId="0" xfId="0" applyFill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9" fontId="0" fillId="0" borderId="1" xfId="0" applyNumberFormat="1" applyBorder="1"/>
    <xf numFmtId="4" fontId="0" fillId="0" borderId="1" xfId="0" applyNumberFormat="1" applyBorder="1"/>
    <xf numFmtId="4" fontId="0" fillId="0" borderId="1" xfId="0" applyNumberFormat="1" applyFill="1" applyBorder="1"/>
    <xf numFmtId="0" fontId="4" fillId="0" borderId="0" xfId="0" applyFont="1" applyFill="1"/>
    <xf numFmtId="9" fontId="4" fillId="0" borderId="1" xfId="0" applyNumberFormat="1" applyFont="1" applyFill="1" applyBorder="1"/>
    <xf numFmtId="4" fontId="4" fillId="0" borderId="1" xfId="0" applyNumberFormat="1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4" fontId="7" fillId="0" borderId="1" xfId="0" applyNumberFormat="1" applyFont="1" applyBorder="1"/>
    <xf numFmtId="4" fontId="7" fillId="0" borderId="0" xfId="0" applyNumberFormat="1" applyFont="1"/>
    <xf numFmtId="4" fontId="7" fillId="0" borderId="1" xfId="1" applyNumberFormat="1" applyFont="1" applyBorder="1"/>
    <xf numFmtId="0" fontId="3" fillId="0" borderId="0" xfId="0" applyFont="1" applyAlignment="1">
      <alignment horizontal="center"/>
    </xf>
    <xf numFmtId="4" fontId="0" fillId="0" borderId="0" xfId="0" applyNumberFormat="1" applyBorder="1"/>
    <xf numFmtId="4" fontId="7" fillId="0" borderId="0" xfId="0" applyNumberFormat="1" applyFont="1" applyBorder="1"/>
    <xf numFmtId="0" fontId="0" fillId="0" borderId="0" xfId="0" applyProtection="1"/>
    <xf numFmtId="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3" fillId="0" borderId="0" xfId="0" applyFont="1" applyFill="1"/>
    <xf numFmtId="0" fontId="3" fillId="0" borderId="0" xfId="0" applyFont="1" applyFill="1" applyBorder="1"/>
    <xf numFmtId="4" fontId="3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781050</xdr:colOff>
      <xdr:row>5</xdr:row>
      <xdr:rowOff>96126</xdr:rowOff>
    </xdr:to>
    <xdr:pic>
      <xdr:nvPicPr>
        <xdr:cNvPr id="1026" name="1 Imagen" descr="LOGOMAS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229350" cy="905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6"/>
  <sheetViews>
    <sheetView tabSelected="1" topLeftCell="A28" workbookViewId="0">
      <selection activeCell="F24" sqref="F24"/>
    </sheetView>
  </sheetViews>
  <sheetFormatPr baseColWidth="10" defaultRowHeight="12.75" x14ac:dyDescent="0.2"/>
  <cols>
    <col min="1" max="1" width="27.5703125" customWidth="1"/>
    <col min="2" max="2" width="13.7109375" customWidth="1"/>
    <col min="3" max="3" width="4.5703125" style="3" customWidth="1"/>
    <col min="4" max="4" width="4.140625" customWidth="1"/>
    <col min="5" max="5" width="31.7109375" customWidth="1"/>
    <col min="6" max="6" width="12.28515625" bestFit="1" customWidth="1"/>
  </cols>
  <sheetData>
    <row r="6" spans="1:8" ht="13.5" thickBot="1" x14ac:dyDescent="0.25"/>
    <row r="7" spans="1:8" ht="16.5" thickBot="1" x14ac:dyDescent="0.3">
      <c r="A7" s="9" t="s">
        <v>30</v>
      </c>
      <c r="B7" s="38"/>
      <c r="C7" s="39"/>
      <c r="D7" s="39"/>
      <c r="E7" s="39"/>
      <c r="F7" s="40"/>
    </row>
    <row r="8" spans="1:8" ht="16.5" thickBot="1" x14ac:dyDescent="0.3">
      <c r="A8" s="44" t="s">
        <v>24</v>
      </c>
      <c r="B8" s="45"/>
      <c r="C8" s="45"/>
      <c r="D8" s="45"/>
      <c r="E8" s="45"/>
      <c r="F8" s="46"/>
    </row>
    <row r="9" spans="1:8" ht="16.5" thickBot="1" x14ac:dyDescent="0.3">
      <c r="A9" s="12" t="s">
        <v>25</v>
      </c>
      <c r="B9" s="11" t="s">
        <v>26</v>
      </c>
      <c r="C9" s="47" t="s">
        <v>27</v>
      </c>
      <c r="D9" s="48"/>
      <c r="E9" s="12" t="s">
        <v>28</v>
      </c>
      <c r="F9" s="10" t="s">
        <v>29</v>
      </c>
    </row>
    <row r="10" spans="1:8" ht="13.5" thickBot="1" x14ac:dyDescent="0.25">
      <c r="A10" s="20" t="s">
        <v>37</v>
      </c>
      <c r="B10" s="21" t="s">
        <v>38</v>
      </c>
      <c r="C10" s="49">
        <v>2009</v>
      </c>
      <c r="D10" s="50"/>
      <c r="E10" s="21" t="s">
        <v>39</v>
      </c>
      <c r="F10" s="20" t="s">
        <v>40</v>
      </c>
    </row>
    <row r="11" spans="1:8" ht="13.5" thickBot="1" x14ac:dyDescent="0.25"/>
    <row r="12" spans="1:8" ht="13.5" thickBot="1" x14ac:dyDescent="0.25">
      <c r="A12" t="s">
        <v>0</v>
      </c>
      <c r="B12" s="13">
        <f>+F13</f>
        <v>18</v>
      </c>
      <c r="E12" t="s">
        <v>3</v>
      </c>
      <c r="F12" s="31">
        <v>109500</v>
      </c>
    </row>
    <row r="13" spans="1:8" ht="13.5" thickBot="1" x14ac:dyDescent="0.25">
      <c r="E13" t="s">
        <v>4</v>
      </c>
      <c r="F13" s="32">
        <v>18</v>
      </c>
      <c r="H13" s="30"/>
    </row>
    <row r="14" spans="1:8" ht="13.5" thickBot="1" x14ac:dyDescent="0.25">
      <c r="A14" t="s">
        <v>1</v>
      </c>
      <c r="B14" s="14">
        <f>IF(F15&gt;0,F15/100,F19)</f>
        <v>0.5</v>
      </c>
      <c r="C14" s="4"/>
      <c r="E14" t="s">
        <v>10</v>
      </c>
    </row>
    <row r="15" spans="1:8" ht="13.5" thickBot="1" x14ac:dyDescent="0.25">
      <c r="E15" t="s">
        <v>9</v>
      </c>
      <c r="F15" s="33">
        <v>50</v>
      </c>
    </row>
    <row r="16" spans="1:8" ht="13.5" thickBot="1" x14ac:dyDescent="0.25">
      <c r="A16" t="s">
        <v>22</v>
      </c>
      <c r="B16" s="16">
        <f>IF(F16&gt;0,F16,F18)</f>
        <v>54750</v>
      </c>
      <c r="C16" s="5"/>
      <c r="E16" s="3" t="s">
        <v>8</v>
      </c>
      <c r="F16" s="16">
        <f>+IF(F15&gt;0,(F12*F15/100),0)</f>
        <v>54750</v>
      </c>
    </row>
    <row r="17" spans="1:6" ht="13.5" thickBot="1" x14ac:dyDescent="0.25">
      <c r="B17" s="1"/>
      <c r="C17" s="4"/>
      <c r="E17" s="2" t="s">
        <v>11</v>
      </c>
    </row>
    <row r="18" spans="1:6" ht="13.5" thickBot="1" x14ac:dyDescent="0.25">
      <c r="A18" t="s">
        <v>2</v>
      </c>
      <c r="B18" s="14">
        <f>+F21/100</f>
        <v>0.18</v>
      </c>
      <c r="C18" s="4"/>
      <c r="E18" s="2" t="s">
        <v>12</v>
      </c>
      <c r="F18" s="36">
        <v>0</v>
      </c>
    </row>
    <row r="19" spans="1:6" ht="13.5" thickBot="1" x14ac:dyDescent="0.25">
      <c r="E19" s="17" t="s">
        <v>13</v>
      </c>
      <c r="F19" s="18">
        <f>(((F18*100)/F12)/100)</f>
        <v>0</v>
      </c>
    </row>
    <row r="20" spans="1:6" ht="13.5" thickBot="1" x14ac:dyDescent="0.25">
      <c r="E20" s="35" t="s">
        <v>35</v>
      </c>
      <c r="F20" s="37">
        <v>0</v>
      </c>
    </row>
    <row r="21" spans="1:6" ht="13.5" thickBot="1" x14ac:dyDescent="0.25">
      <c r="E21" s="2" t="s">
        <v>2</v>
      </c>
      <c r="F21" s="32">
        <v>18</v>
      </c>
    </row>
    <row r="22" spans="1:6" x14ac:dyDescent="0.2">
      <c r="E22" s="2"/>
    </row>
    <row r="23" spans="1:6" ht="13.5" thickBot="1" x14ac:dyDescent="0.25">
      <c r="E23" s="2"/>
    </row>
    <row r="24" spans="1:6" ht="13.5" thickBot="1" x14ac:dyDescent="0.25">
      <c r="A24" s="34" t="s">
        <v>36</v>
      </c>
      <c r="B24" s="16">
        <f>IF(F16&gt;0,(F16+F20),(F18+F20))</f>
        <v>54750</v>
      </c>
      <c r="C24" s="5"/>
      <c r="E24" s="2" t="s">
        <v>14</v>
      </c>
      <c r="F24" s="15">
        <f>+(((F21/12)*F13)*B33)/100</f>
        <v>15294.15</v>
      </c>
    </row>
    <row r="25" spans="1:6" ht="13.5" thickBot="1" x14ac:dyDescent="0.25">
      <c r="A25" s="3"/>
      <c r="B25" s="3"/>
      <c r="E25" s="2" t="s">
        <v>15</v>
      </c>
      <c r="F25" s="15">
        <f>+F24*0.16</f>
        <v>2447.0639999999999</v>
      </c>
    </row>
    <row r="26" spans="1:6" ht="13.5" thickBot="1" x14ac:dyDescent="0.25">
      <c r="A26" s="3" t="s">
        <v>5</v>
      </c>
      <c r="B26" s="16">
        <f>+F12-B24</f>
        <v>54750</v>
      </c>
      <c r="C26" s="5"/>
      <c r="E26" s="2" t="s">
        <v>16</v>
      </c>
      <c r="F26" s="15">
        <f>+(B28+B30)*0.16</f>
        <v>303.2</v>
      </c>
    </row>
    <row r="27" spans="1:6" ht="13.5" thickBot="1" x14ac:dyDescent="0.25">
      <c r="A27" s="3"/>
      <c r="B27" s="3"/>
    </row>
    <row r="28" spans="1:6" ht="13.5" thickBot="1" x14ac:dyDescent="0.25">
      <c r="A28" s="3" t="s">
        <v>6</v>
      </c>
      <c r="B28" s="19">
        <f>+B26*0.02</f>
        <v>1095</v>
      </c>
      <c r="C28" s="6"/>
      <c r="E28" s="2" t="s">
        <v>17</v>
      </c>
      <c r="F28" s="15">
        <f>SUM(F24:F26)</f>
        <v>18044.414000000001</v>
      </c>
    </row>
    <row r="29" spans="1:6" ht="13.5" thickBot="1" x14ac:dyDescent="0.25">
      <c r="A29" s="3"/>
      <c r="B29" s="3"/>
    </row>
    <row r="30" spans="1:6" ht="15.75" thickBot="1" x14ac:dyDescent="0.3">
      <c r="A30" s="3" t="s">
        <v>7</v>
      </c>
      <c r="B30" s="16">
        <v>800</v>
      </c>
      <c r="C30" s="5"/>
      <c r="E30" s="23" t="s">
        <v>20</v>
      </c>
      <c r="F30" s="24">
        <f>+B33+F28</f>
        <v>74689.414000000004</v>
      </c>
    </row>
    <row r="31" spans="1:6" ht="15.75" thickBot="1" x14ac:dyDescent="0.3">
      <c r="A31" s="8"/>
      <c r="B31" s="7"/>
      <c r="C31" s="7"/>
      <c r="E31" s="23"/>
      <c r="F31" s="25"/>
    </row>
    <row r="32" spans="1:6" ht="15.75" thickBot="1" x14ac:dyDescent="0.3">
      <c r="A32" s="3"/>
      <c r="B32" s="3"/>
      <c r="D32" s="22">
        <f>+F13-1</f>
        <v>17</v>
      </c>
      <c r="E32" s="23" t="s">
        <v>19</v>
      </c>
      <c r="F32" s="26">
        <f>ROUNDDOWN((F30/B12),0)</f>
        <v>4149</v>
      </c>
    </row>
    <row r="33" spans="1:6" ht="15.75" customHeight="1" thickBot="1" x14ac:dyDescent="0.3">
      <c r="A33" s="2" t="s">
        <v>18</v>
      </c>
      <c r="B33" s="15">
        <f>SUM(B26:B30)</f>
        <v>56645</v>
      </c>
      <c r="C33" s="5"/>
      <c r="D33" s="22">
        <f>+F13-D32</f>
        <v>1</v>
      </c>
      <c r="E33" s="23" t="s">
        <v>21</v>
      </c>
      <c r="F33" s="24">
        <f>+F30-(F32*D32)</f>
        <v>4156.4140000000043</v>
      </c>
    </row>
    <row r="34" spans="1:6" ht="12" customHeight="1" x14ac:dyDescent="0.25">
      <c r="A34" s="2"/>
      <c r="B34" s="28"/>
      <c r="C34" s="5"/>
      <c r="D34" s="22"/>
      <c r="E34" s="23"/>
      <c r="F34" s="29"/>
    </row>
    <row r="35" spans="1:6" ht="12" customHeight="1" x14ac:dyDescent="0.25">
      <c r="A35" s="2"/>
      <c r="B35" s="28"/>
      <c r="C35" s="5"/>
      <c r="D35" s="22"/>
      <c r="E35" s="23"/>
      <c r="F35" s="29"/>
    </row>
    <row r="36" spans="1:6" ht="12" customHeight="1" x14ac:dyDescent="0.25">
      <c r="A36" s="2"/>
      <c r="B36" s="28"/>
      <c r="C36" s="5"/>
      <c r="D36" s="22"/>
      <c r="E36" s="23"/>
      <c r="F36" s="29"/>
    </row>
    <row r="40" spans="1:6" x14ac:dyDescent="0.2">
      <c r="A40" s="41" t="s">
        <v>31</v>
      </c>
      <c r="B40" s="41"/>
      <c r="C40" s="41"/>
      <c r="D40" s="41"/>
      <c r="E40" s="41"/>
      <c r="F40" s="41"/>
    </row>
    <row r="41" spans="1:6" x14ac:dyDescent="0.2">
      <c r="A41" s="27"/>
      <c r="B41" s="27"/>
      <c r="C41" s="27"/>
      <c r="D41" s="27"/>
      <c r="E41" s="27"/>
      <c r="F41" s="27"/>
    </row>
    <row r="43" spans="1:6" ht="15.75" x14ac:dyDescent="0.25">
      <c r="A43" s="42" t="s">
        <v>23</v>
      </c>
      <c r="B43" s="42"/>
      <c r="C43" s="42"/>
      <c r="D43" s="42"/>
      <c r="E43" s="42"/>
      <c r="F43" s="42"/>
    </row>
    <row r="44" spans="1:6" x14ac:dyDescent="0.2">
      <c r="A44" s="43" t="s">
        <v>32</v>
      </c>
      <c r="B44" s="43"/>
      <c r="C44" s="43"/>
      <c r="D44" s="43"/>
      <c r="E44" s="43"/>
      <c r="F44" s="43"/>
    </row>
    <row r="45" spans="1:6" x14ac:dyDescent="0.2">
      <c r="A45" s="43" t="s">
        <v>33</v>
      </c>
      <c r="B45" s="43"/>
      <c r="C45" s="43"/>
      <c r="D45" s="43"/>
      <c r="E45" s="43"/>
      <c r="F45" s="43"/>
    </row>
    <row r="46" spans="1:6" x14ac:dyDescent="0.2">
      <c r="A46" s="43" t="s">
        <v>34</v>
      </c>
      <c r="B46" s="43"/>
      <c r="C46" s="43"/>
      <c r="D46" s="43"/>
      <c r="E46" s="43"/>
      <c r="F46" s="43"/>
    </row>
  </sheetData>
  <sheetProtection password="D049" sheet="1" objects="1" scenarios="1"/>
  <mergeCells count="9">
    <mergeCell ref="A46:F46"/>
    <mergeCell ref="A8:F8"/>
    <mergeCell ref="C9:D9"/>
    <mergeCell ref="C10:D10"/>
    <mergeCell ref="B7:F7"/>
    <mergeCell ref="A40:F40"/>
    <mergeCell ref="A43:F43"/>
    <mergeCell ref="A44:F44"/>
    <mergeCell ref="A45:F45"/>
  </mergeCells>
  <phoneticPr fontId="2" type="noConversion"/>
  <printOptions horizontalCentered="1"/>
  <pageMargins left="0.35433070866141736" right="0.35433070866141736" top="0.98425196850393704" bottom="0.98425196850393704" header="0" footer="0"/>
  <pageSetup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familia rodriguez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</dc:creator>
  <cp:lastModifiedBy>LUCERO MONTOYA GUARDIOLA</cp:lastModifiedBy>
  <cp:lastPrinted>2012-07-26T20:04:09Z</cp:lastPrinted>
  <dcterms:created xsi:type="dcterms:W3CDTF">2007-06-15T17:16:51Z</dcterms:created>
  <dcterms:modified xsi:type="dcterms:W3CDTF">2012-07-26T20:19:14Z</dcterms:modified>
</cp:coreProperties>
</file>